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hisWorkbook" defaultThemeVersion="124226"/>
  <mc:AlternateContent xmlns:mc="http://schemas.openxmlformats.org/markup-compatibility/2006">
    <mc:Choice Requires="x15">
      <x15ac:absPath xmlns:x15ac="http://schemas.microsoft.com/office/spreadsheetml/2010/11/ac" url="\\vypdcidp01.resources.jse.co.za\RW\Internal\Omega\"/>
    </mc:Choice>
  </mc:AlternateContent>
  <xr:revisionPtr revIDLastSave="0" documentId="8_{CB1E3363-48DA-4AC2-B51B-670B421EB6E2}" xr6:coauthVersionLast="47" xr6:coauthVersionMax="47" xr10:uidLastSave="{00000000-0000-0000-0000-000000000000}"/>
  <bookViews>
    <workbookView xWindow="1950" yWindow="1950"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<sst xmlns="http://schemas.openxmlformats.org/spreadsheetml/2006/main" count="270" uniqueCount="102">
  <si>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</si>
  <si>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</si>
  <si>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</si>
  <si>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</si>
  <si>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</si>
  <si>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</si>
  <si>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</si>
  <si>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</si>
  <si>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</si>
  <si>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</si>
  <si>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</si>
  <si>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</si>
  <si>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</si>
  <si>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</si>
  <si>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</si>
  <si>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</si>
  <si>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</si>
  <si>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</si>
  <si>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</si>
  <si>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</si>
  <si>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</si>
  <si>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</si>
  <si>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</si>
  <si>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</si>
  <si>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</si>
  <si>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</si>
  <si>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</si>
  <si>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</si>
  <si>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</si>
  <si>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</si>
  <si>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</si>
  <si>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</si>
  <si>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</si>
  <si>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</si>
  <si>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</si>
  <si>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</si>
  <si>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</si>
  <si>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</si>
  <si>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</si>
  <si>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</si>
  <si>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</si>
  <si>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</si>
  <si>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</si>
  <si>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</si>
  <si>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</si>
  <si>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</si>
  <si>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</si>
  <si>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</si>
  <si>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</si>
  <si>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</si>
  <si>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</si>
  <si>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</si>
  <si>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</si>
  <si>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</si>
  <si>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</si>
  <si>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</si>
  <si>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</si>
  <si>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</si>
  <si>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</si>
  <si>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</si>
  <si>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</si>
  <si>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</si>
  <si>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</si>
  <si>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</si>
  <si>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</si>
  <si>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</si>
  <si>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</si>
  <si>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</si>
  <si>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</si>
  <si>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</si>
  <si>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</si>
  <si>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</si>
  <si>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</si>
  <si>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</si>
  <si>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</si>
  <si>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</si>
  <si>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</si>
  <si>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</si>
  <si>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</si>
  <si>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</si>
  <si>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</si>
  <si>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</si>
  <si>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</si>
  <si>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</si>
  <si>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</si>
  <si>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</si>
  <si>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</si>
  <si>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</si>
  <si>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</si>
  <si>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</si>
  <si>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</si>
  <si>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</si>
  <si>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</si>
  <si>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</si>
  <si>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</si>
  <si>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</si>
  <si>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</si>
  <si>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</si>
  <si>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</si>
  <si>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11 February 2022</t>
  </si>
  <si>
    <t>11.02.2022</t>
  </si>
  <si>
    <t>12.02.2021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</si>
</sst>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1497872</v>
      </c>
      <c r="C11" s="67">
        <v>1805383</v>
      </c>
      <c r="D11" s="98">
        <f>IFERROR(((B11/C11)-1)*100,IF(B11+C11&lt;&gt;0,100,0))</f>
        <v>-17.033006292847553</v>
      </c>
      <c r="E11" s="67">
        <v>7798792</v>
      </c>
      <c r="F11" s="67">
        <v>9873961</v>
      </c>
      <c r="G11" s="98">
        <f>IFERROR(((E11/F11)-1)*100,IF(E11+F11&lt;&gt;0,100,0))</f>
        <v>-21.016580883801339</v>
      </c>
    </row>
    <row r="12" spans="1:7" s="16" customFormat="1" ht="12" x14ac:dyDescent="0.2">
      <c r="A12" s="64" t="s">
        <v>9</v>
      </c>
      <c r="B12" s="67">
        <v>1624422.3459999999</v>
      </c>
      <c r="C12" s="67">
        <v>2703984.7769999998</v>
      </c>
      <c r="D12" s="98">
        <f>IFERROR(((B12/C12)-1)*100,IF(B12+C12&lt;&gt;0,100,0))</f>
        <v>-39.924870886209128</v>
      </c>
      <c r="E12" s="67">
        <v>8589231.1099999994</v>
      </c>
      <c r="F12" s="67">
        <v>14597229.682</v>
      </c>
      <c r="G12" s="98">
        <f>IFERROR(((E12/F12)-1)*100,IF(E12+F12&lt;&gt;0,100,0))</f>
        <v>-41.158484882981107</v>
      </c>
    </row>
    <row r="13" spans="1:7" s="16" customFormat="1" ht="12" x14ac:dyDescent="0.2">
      <c r="A13" s="64" t="s">
        <v>10</v>
      </c>
      <c r="B13" s="67">
        <v>104924456.06839301</v>
      </c>
      <c r="C13" s="67">
        <v>115666731.734878</v>
      </c>
      <c r="D13" s="98">
        <f>IFERROR(((B13/C13)-1)*100,IF(B13+C13&lt;&gt;0,100,0))</f>
        <v>-9.2872648041163472</v>
      </c>
      <c r="E13" s="67">
        <v>554396964.47703099</v>
      </c>
      <c r="F13" s="67">
        <v>664266229.90081704</v>
      </c>
      <c r="G13" s="98">
        <f>IFERROR(((E13/F13)-1)*100,IF(E13+F13&lt;&gt;0,100,0))</f>
        <v>-16.539944449711207</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382</v>
      </c>
      <c r="C16" s="67">
        <v>397</v>
      </c>
      <c r="D16" s="98">
        <f>IFERROR(((B16/C16)-1)*100,IF(B16+C16&lt;&gt;0,100,0))</f>
        <v>-3.7783375314861423</v>
      </c>
      <c r="E16" s="67">
        <v>2035</v>
      </c>
      <c r="F16" s="67">
        <v>1854</v>
      </c>
      <c r="G16" s="98">
        <f>IFERROR(((E16/F16)-1)*100,IF(E16+F16&lt;&gt;0,100,0))</f>
        <v>9.7626752966558872</v>
      </c>
    </row>
    <row r="17" spans="1:7" s="16" customFormat="1" ht="12" x14ac:dyDescent="0.2">
      <c r="A17" s="64" t="s">
        <v>9</v>
      </c>
      <c r="B17" s="67">
        <v>185925.546</v>
      </c>
      <c r="C17" s="67">
        <v>213616.13200000001</v>
      </c>
      <c r="D17" s="98">
        <f>IFERROR(((B17/C17)-1)*100,IF(B17+C17&lt;&gt;0,100,0))</f>
        <v>-12.962778485287807</v>
      </c>
      <c r="E17" s="67">
        <v>1088963.439</v>
      </c>
      <c r="F17" s="67">
        <v>2379844.9169999999</v>
      </c>
      <c r="G17" s="98">
        <f>IFERROR(((E17/F17)-1)*100,IF(E17+F17&lt;&gt;0,100,0))</f>
        <v>-54.242252038307925</v>
      </c>
    </row>
    <row r="18" spans="1:7" s="16" customFormat="1" ht="12" x14ac:dyDescent="0.2">
      <c r="A18" s="64" t="s">
        <v>10</v>
      </c>
      <c r="B18" s="67">
        <v>8786350.3647680506</v>
      </c>
      <c r="C18" s="67">
        <v>8909628.4205631595</v>
      </c>
      <c r="D18" s="98">
        <f>IFERROR(((B18/C18)-1)*100,IF(B18+C18&lt;&gt;0,100,0))</f>
        <v>-1.3836497996996933</v>
      </c>
      <c r="E18" s="67">
        <v>49633497.963161699</v>
      </c>
      <c r="F18" s="67">
        <v>48174226.714627102</v>
      </c>
      <c r="G18" s="98">
        <f>IFERROR(((E18/F18)-1)*100,IF(E18+F18&lt;&gt;0,100,0))</f>
        <v>3.0291534458435132</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16652804.18505</v>
      </c>
      <c r="C24" s="66">
        <v>19755574.332680002</v>
      </c>
      <c r="D24" s="65">
        <f>B24-C24</f>
        <v>-3102770.1476300023</v>
      </c>
      <c r="E24" s="67">
        <v>86551042.575310007</v>
      </c>
      <c r="F24" s="67">
        <v>123884117.74711999</v>
      </c>
      <c r="G24" s="65">
        <f>E24-F24</f>
        <v>-37333075.171809986</v>
      </c>
    </row>
    <row r="25" spans="1:7" s="16" customFormat="1" ht="12" x14ac:dyDescent="0.2">
      <c r="A25" s="68" t="s">
        <v>15</v>
      </c>
      <c r="B25" s="66">
        <v>15090256.451409999</v>
      </c>
      <c r="C25" s="66">
        <v>21264142.563469999</v>
      </c>
      <c r="D25" s="65">
        <f>B25-C25</f>
        <v>-6173886.1120599993</v>
      </c>
      <c r="E25" s="67">
        <v>86149391.587009996</v>
      </c>
      <c r="F25" s="67">
        <v>124763135.28663</v>
      </c>
      <c r="G25" s="65">
        <f>E25-F25</f>
        <v>-38613743.699620008</v>
      </c>
    </row>
    <row r="26" spans="1:7" s="28" customFormat="1" ht="12" x14ac:dyDescent="0.2">
      <c r="A26" s="69" t="s">
        <v>16</v>
      </c>
      <c r="B26" s="70">
        <f>B24-B25</f>
        <v>1562547.7336400002</v>
      </c>
      <c r="C26" s="70">
        <f>C24-C25</f>
        <v>-1508568.2307899967</v>
      </c>
      <c r="D26" s="70"/>
      <c r="E26" s="70">
        <f>E24-E25</f>
        <v>401650.98830001056</v>
      </c>
      <c r="F26" s="70">
        <f>F24-F25</f>
        <v>-879017.53951001167</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76382.9497328</v>
      </c>
      <c r="C33" s="132">
        <v>66132.240140299997</v>
      </c>
      <c r="D33" s="98">
        <f t="shared" ref="D33:D42" si="0">IFERROR(((B33/C33)-1)*100,IF(B33+C33&lt;&gt;0,100,0))</f>
        <v>15.500321130439643</v>
      </c>
      <c r="E33" s="64"/>
      <c r="F33" s="132">
        <v>77206.47</v>
      </c>
      <c r="G33" s="132">
        <v>75101.33</v>
      </c>
    </row>
    <row r="34" spans="1:7" s="16" customFormat="1" ht="12" x14ac:dyDescent="0.2">
      <c r="A34" s="64" t="s">
        <v>23</v>
      </c>
      <c r="B34" s="132">
        <v>81892.833652379995</v>
      </c>
      <c r="C34" s="132">
        <v>69774.662960379996</v>
      </c>
      <c r="D34" s="98">
        <f t="shared" si="0"/>
        <v>17.367580405054817</v>
      </c>
      <c r="E34" s="64"/>
      <c r="F34" s="132">
        <v>81982.83</v>
      </c>
      <c r="G34" s="132">
        <v>79054.7</v>
      </c>
    </row>
    <row r="35" spans="1:7" s="16" customFormat="1" ht="12" x14ac:dyDescent="0.2">
      <c r="A35" s="64" t="s">
        <v>24</v>
      </c>
      <c r="B35" s="132">
        <v>68344.627275449995</v>
      </c>
      <c r="C35" s="132">
        <v>49593.365824150002</v>
      </c>
      <c r="D35" s="98">
        <f t="shared" si="0"/>
        <v>37.810019827629596</v>
      </c>
      <c r="E35" s="64"/>
      <c r="F35" s="132">
        <v>68380.08</v>
      </c>
      <c r="G35" s="132">
        <v>67375.179999999993</v>
      </c>
    </row>
    <row r="36" spans="1:7" s="16" customFormat="1" ht="12" x14ac:dyDescent="0.2">
      <c r="A36" s="64" t="s">
        <v>25</v>
      </c>
      <c r="B36" s="132">
        <v>69681.322623850006</v>
      </c>
      <c r="C36" s="132">
        <v>60673.939801510001</v>
      </c>
      <c r="D36" s="98">
        <f t="shared" si="0"/>
        <v>14.845554535945649</v>
      </c>
      <c r="E36" s="64"/>
      <c r="F36" s="132">
        <v>70653.58</v>
      </c>
      <c r="G36" s="132">
        <v>68478.44</v>
      </c>
    </row>
    <row r="37" spans="1:7" s="16" customFormat="1" ht="12" x14ac:dyDescent="0.2">
      <c r="A37" s="64" t="s">
        <v>79</v>
      </c>
      <c r="B37" s="132">
        <v>77619.374787099994</v>
      </c>
      <c r="C37" s="132">
        <v>62978.892476710003</v>
      </c>
      <c r="D37" s="98">
        <f t="shared" si="0"/>
        <v>23.246649368761354</v>
      </c>
      <c r="E37" s="64"/>
      <c r="F37" s="132">
        <v>78841.36</v>
      </c>
      <c r="G37" s="132">
        <v>75692.63</v>
      </c>
    </row>
    <row r="38" spans="1:7" s="16" customFormat="1" ht="12" x14ac:dyDescent="0.2">
      <c r="A38" s="64" t="s">
        <v>26</v>
      </c>
      <c r="B38" s="132">
        <v>93466.248613250005</v>
      </c>
      <c r="C38" s="132">
        <v>89200.585685149999</v>
      </c>
      <c r="D38" s="98">
        <f t="shared" si="0"/>
        <v>4.7821019282950239</v>
      </c>
      <c r="E38" s="64"/>
      <c r="F38" s="132">
        <v>95620.65</v>
      </c>
      <c r="G38" s="132">
        <v>92312.38</v>
      </c>
    </row>
    <row r="39" spans="1:7" s="16" customFormat="1" ht="12" x14ac:dyDescent="0.2">
      <c r="A39" s="64" t="s">
        <v>27</v>
      </c>
      <c r="B39" s="132">
        <v>15955.81241511</v>
      </c>
      <c r="C39" s="132">
        <v>12746.532976680001</v>
      </c>
      <c r="D39" s="98">
        <f t="shared" si="0"/>
        <v>25.177665521294546</v>
      </c>
      <c r="E39" s="64"/>
      <c r="F39" s="132">
        <v>16017.17</v>
      </c>
      <c r="G39" s="132">
        <v>15415.6</v>
      </c>
    </row>
    <row r="40" spans="1:7" s="16" customFormat="1" ht="12" x14ac:dyDescent="0.2">
      <c r="A40" s="64" t="s">
        <v>28</v>
      </c>
      <c r="B40" s="132">
        <v>93304.613633829998</v>
      </c>
      <c r="C40" s="132">
        <v>85139.157896549994</v>
      </c>
      <c r="D40" s="98">
        <f t="shared" si="0"/>
        <v>9.5907170554841557</v>
      </c>
      <c r="E40" s="64"/>
      <c r="F40" s="132">
        <v>94924.72</v>
      </c>
      <c r="G40" s="132">
        <v>92029.25</v>
      </c>
    </row>
    <row r="41" spans="1:7" s="16" customFormat="1" ht="12" x14ac:dyDescent="0.2">
      <c r="A41" s="64" t="s">
        <v>29</v>
      </c>
      <c r="B41" s="72"/>
      <c r="C41" s="132">
        <v>3751.4624352000001</v>
      </c>
      <c r="D41" s="98">
        <f t="shared" si="0"/>
        <v>-100</v>
      </c>
      <c r="E41" s="64"/>
      <c r="F41" s="72"/>
      <c r="G41" s="72"/>
    </row>
    <row r="42" spans="1:7" s="16" customFormat="1" ht="12" x14ac:dyDescent="0.2">
      <c r="A42" s="64" t="s">
        <v>78</v>
      </c>
      <c r="B42" s="132">
        <v>1390.36988208</v>
      </c>
      <c r="C42" s="132">
        <v>1011.8879997</v>
      </c>
      <c r="D42" s="98">
        <f t="shared" si="0"/>
        <v>37.403535024845702</v>
      </c>
      <c r="E42" s="64"/>
      <c r="F42" s="132">
        <v>1430.23</v>
      </c>
      <c r="G42" s="132">
        <v>1347.83</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22539.660851321401</v>
      </c>
      <c r="D48" s="72"/>
      <c r="E48" s="133">
        <v>19217.0604526836</v>
      </c>
      <c r="F48" s="72"/>
      <c r="G48" s="98">
        <f>IFERROR(((C48/E48)-1)*100,IF(C48+E48&lt;&gt;0,100,0))</f>
        <v>17.289847252230572</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3405</v>
      </c>
      <c r="D54" s="75"/>
      <c r="E54" s="134">
        <v>1202106</v>
      </c>
      <c r="F54" s="134">
        <v>142293506.94</v>
      </c>
      <c r="G54" s="134">
        <v>10252425.575999999</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6421</v>
      </c>
      <c r="C68" s="66">
        <v>6686</v>
      </c>
      <c r="D68" s="98">
        <f>IFERROR(((B68/C68)-1)*100,IF(B68+C68&lt;&gt;0,100,0))</f>
        <v>-3.9635058330840578</v>
      </c>
      <c r="E68" s="66">
        <v>33443</v>
      </c>
      <c r="F68" s="66">
        <v>41628</v>
      </c>
      <c r="G68" s="98">
        <f>IFERROR(((E68/F68)-1)*100,IF(E68+F68&lt;&gt;0,100,0))</f>
        <v>-19.662246564812147</v>
      </c>
    </row>
    <row r="69" spans="1:7" s="16" customFormat="1" ht="12" x14ac:dyDescent="0.2">
      <c r="A69" s="79" t="s">
        <v>54</v>
      </c>
      <c r="B69" s="67">
        <v>164197196.278</v>
      </c>
      <c r="C69" s="66">
        <v>202056856.78400001</v>
      </c>
      <c r="D69" s="98">
        <f>IFERROR(((B69/C69)-1)*100,IF(B69+C69&lt;&gt;0,100,0))</f>
        <v>-18.737132264940758</v>
      </c>
      <c r="E69" s="66">
        <v>1025039624.633</v>
      </c>
      <c r="F69" s="66">
        <v>1273572105.1389999</v>
      </c>
      <c r="G69" s="98">
        <f>IFERROR(((E69/F69)-1)*100,IF(E69+F69&lt;&gt;0,100,0))</f>
        <v>-19.514598309993183</v>
      </c>
    </row>
    <row r="70" spans="1:7" s="62" customFormat="1" ht="12" x14ac:dyDescent="0.2">
      <c r="A70" s="79" t="s">
        <v>55</v>
      </c>
      <c r="B70" s="67">
        <v>168363690.76795</v>
      </c>
      <c r="C70" s="66">
        <v>201583682.32161999</v>
      </c>
      <c r="D70" s="98">
        <f>IFERROR(((B70/C70)-1)*100,IF(B70+C70&lt;&gt;0,100,0))</f>
        <v>-16.479504278857561</v>
      </c>
      <c r="E70" s="66">
        <v>1021189639.11599</v>
      </c>
      <c r="F70" s="66">
        <v>1252517788.38731</v>
      </c>
      <c r="G70" s="98">
        <f>IFERROR(((E70/F70)-1)*100,IF(E70+F70&lt;&gt;0,100,0))</f>
        <v>-18.469051011975523</v>
      </c>
    </row>
    <row r="71" spans="1:7" s="16" customFormat="1" ht="12" x14ac:dyDescent="0.2">
      <c r="A71" s="79" t="s">
        <v>94</v>
      </c>
      <c r="B71" s="98">
        <f>IFERROR(B69/B68/1000,)</f>
        <v>25.571904108082855</v>
      </c>
      <c r="C71" s="98">
        <f>IFERROR(C69/C68/1000,)</f>
        <v>30.220887942566559</v>
      </c>
      <c r="D71" s="98">
        <f>IFERROR(((B71/C71)-1)*100,IF(B71+C71&lt;&gt;0,100,0))</f>
        <v>-15.383346258120845</v>
      </c>
      <c r="E71" s="98">
        <f>IFERROR(E69/E68/1000,)</f>
        <v>30.650349090482312</v>
      </c>
      <c r="F71" s="98">
        <f>IFERROR(F69/F68/1000,)</f>
        <v>30.594121868429902</v>
      </c>
      <c r="G71" s="98">
        <f>IFERROR(((E71/F71)-1)*100,IF(E71+F71&lt;&gt;0,100,0))</f>
        <v>0.18378439588564444</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2720</v>
      </c>
      <c r="C74" s="66">
        <v>2835</v>
      </c>
      <c r="D74" s="98">
        <f>IFERROR(((B74/C74)-1)*100,IF(B74+C74&lt;&gt;0,100,0))</f>
        <v>-4.0564373897707284</v>
      </c>
      <c r="E74" s="66">
        <v>15735</v>
      </c>
      <c r="F74" s="66">
        <v>16089</v>
      </c>
      <c r="G74" s="98">
        <f>IFERROR(((E74/F74)-1)*100,IF(E74+F74&lt;&gt;0,100,0))</f>
        <v>-2.2002610479209372</v>
      </c>
    </row>
    <row r="75" spans="1:7" s="16" customFormat="1" ht="12" x14ac:dyDescent="0.2">
      <c r="A75" s="79" t="s">
        <v>54</v>
      </c>
      <c r="B75" s="67">
        <v>533341034.866</v>
      </c>
      <c r="C75" s="66">
        <v>422532859.23000002</v>
      </c>
      <c r="D75" s="98">
        <f>IFERROR(((B75/C75)-1)*100,IF(B75+C75&lt;&gt;0,100,0))</f>
        <v>26.224747546955406</v>
      </c>
      <c r="E75" s="66">
        <v>3196934160.592</v>
      </c>
      <c r="F75" s="66">
        <v>2556053271.1160002</v>
      </c>
      <c r="G75" s="98">
        <f>IFERROR(((E75/F75)-1)*100,IF(E75+F75&lt;&gt;0,100,0))</f>
        <v>25.073064662544553</v>
      </c>
    </row>
    <row r="76" spans="1:7" s="16" customFormat="1" ht="12" x14ac:dyDescent="0.2">
      <c r="A76" s="79" t="s">
        <v>55</v>
      </c>
      <c r="B76" s="67">
        <v>521830353.17605001</v>
      </c>
      <c r="C76" s="66">
        <v>409789636.58126998</v>
      </c>
      <c r="D76" s="98">
        <f>IFERROR(((B76/C76)-1)*100,IF(B76+C76&lt;&gt;0,100,0))</f>
        <v>27.341032225581905</v>
      </c>
      <c r="E76" s="66">
        <v>3122125151.6202998</v>
      </c>
      <c r="F76" s="66">
        <v>2519365879.5104899</v>
      </c>
      <c r="G76" s="98">
        <f>IFERROR(((E76/F76)-1)*100,IF(E76+F76&lt;&gt;0,100,0))</f>
        <v>23.925039114482473</v>
      </c>
    </row>
    <row r="77" spans="1:7" s="16" customFormat="1" ht="12" x14ac:dyDescent="0.2">
      <c r="A77" s="79" t="s">
        <v>94</v>
      </c>
      <c r="B77" s="98">
        <f>IFERROR(B75/B74/1000,)</f>
        <v>196.08126281838236</v>
      </c>
      <c r="C77" s="98">
        <f>IFERROR(C75/C74/1000,)</f>
        <v>149.04157292063493</v>
      </c>
      <c r="D77" s="98">
        <f>IFERROR(((B77/C77)-1)*100,IF(B77+C77&lt;&gt;0,100,0))</f>
        <v>31.56145562338919</v>
      </c>
      <c r="E77" s="98">
        <f>IFERROR(E75/E74/1000,)</f>
        <v>203.17344522351445</v>
      </c>
      <c r="F77" s="98">
        <f>IFERROR(F75/F74/1000,)</f>
        <v>158.86961719908012</v>
      </c>
      <c r="G77" s="98">
        <f>IFERROR(((E77/F77)-1)*100,IF(E77+F77&lt;&gt;0,100,0))</f>
        <v>27.886910540557942</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171</v>
      </c>
      <c r="C80" s="66">
        <v>457</v>
      </c>
      <c r="D80" s="98">
        <f>IFERROR(((B80/C80)-1)*100,IF(B80+C80&lt;&gt;0,100,0))</f>
        <v>-62.582056892778994</v>
      </c>
      <c r="E80" s="66">
        <v>1101</v>
      </c>
      <c r="F80" s="66">
        <v>1126</v>
      </c>
      <c r="G80" s="98">
        <f>IFERROR(((E80/F80)-1)*100,IF(E80+F80&lt;&gt;0,100,0))</f>
        <v>-2.2202486678507993</v>
      </c>
    </row>
    <row r="81" spans="1:7" s="16" customFormat="1" ht="12" x14ac:dyDescent="0.2">
      <c r="A81" s="79" t="s">
        <v>54</v>
      </c>
      <c r="B81" s="67">
        <v>11343899.502</v>
      </c>
      <c r="C81" s="66">
        <v>27932268.309</v>
      </c>
      <c r="D81" s="98">
        <f>IFERROR(((B81/C81)-1)*100,IF(B81+C81&lt;&gt;0,100,0))</f>
        <v>-59.387832822925787</v>
      </c>
      <c r="E81" s="66">
        <v>123514445.29000001</v>
      </c>
      <c r="F81" s="66">
        <v>92137071.949000001</v>
      </c>
      <c r="G81" s="98">
        <f>IFERROR(((E81/F81)-1)*100,IF(E81+F81&lt;&gt;0,100,0))</f>
        <v>34.055101467049134</v>
      </c>
    </row>
    <row r="82" spans="1:7" s="16" customFormat="1" ht="12" x14ac:dyDescent="0.2">
      <c r="A82" s="79" t="s">
        <v>55</v>
      </c>
      <c r="B82" s="67">
        <v>4875049.0850897199</v>
      </c>
      <c r="C82" s="66">
        <v>12708518.597109901</v>
      </c>
      <c r="D82" s="98">
        <f>IFERROR(((B82/C82)-1)*100,IF(B82+C82&lt;&gt;0,100,0))</f>
        <v>-61.639517243194852</v>
      </c>
      <c r="E82" s="66">
        <v>94291973.198998004</v>
      </c>
      <c r="F82" s="66">
        <v>39962148.2749575</v>
      </c>
      <c r="G82" s="98">
        <f>IFERROR(((E82/F82)-1)*100,IF(E82+F82&lt;&gt;0,100,0))</f>
        <v>135.95321390188272</v>
      </c>
    </row>
    <row r="83" spans="1:7" s="32" customFormat="1" x14ac:dyDescent="0.2">
      <c r="A83" s="79" t="s">
        <v>94</v>
      </c>
      <c r="B83" s="98">
        <f>IFERROR(B81/B80/1000,)</f>
        <v>66.338593578947368</v>
      </c>
      <c r="C83" s="98">
        <f>IFERROR(C81/C80/1000,)</f>
        <v>61.120937218818383</v>
      </c>
      <c r="D83" s="98">
        <f>IFERROR(((B83/C83)-1)*100,IF(B83+C83&lt;&gt;0,100,0))</f>
        <v>8.5366105258649849</v>
      </c>
      <c r="E83" s="98">
        <f>IFERROR(E81/E80/1000,)</f>
        <v>112.18387401453225</v>
      </c>
      <c r="F83" s="98">
        <f>IFERROR(F81/F80/1000,)</f>
        <v>81.826884501776206</v>
      </c>
      <c r="G83" s="98">
        <f>IFERROR(((E83/F83)-1)*100,IF(E83+F83&lt;&gt;0,100,0))</f>
        <v>37.099041100724172</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9312</v>
      </c>
      <c r="C86" s="64">
        <f>C68+C74+C80</f>
        <v>9978</v>
      </c>
      <c r="D86" s="98">
        <f>IFERROR(((B86/C86)-1)*100,IF(B86+C86&lt;&gt;0,100,0))</f>
        <v>-6.6746843054720344</v>
      </c>
      <c r="E86" s="64">
        <f>E68+E74+E80</f>
        <v>50279</v>
      </c>
      <c r="F86" s="64">
        <f>F68+F74+F80</f>
        <v>58843</v>
      </c>
      <c r="G86" s="98">
        <f>IFERROR(((E86/F86)-1)*100,IF(E86+F86&lt;&gt;0,100,0))</f>
        <v>-14.553982631748896</v>
      </c>
    </row>
    <row r="87" spans="1:7" s="62" customFormat="1" ht="12" x14ac:dyDescent="0.2">
      <c r="A87" s="79" t="s">
        <v>54</v>
      </c>
      <c r="B87" s="64">
        <f t="shared" ref="B87:C87" si="1">B69+B75+B81</f>
        <v>708882130.64600003</v>
      </c>
      <c r="C87" s="64">
        <f t="shared" si="1"/>
        <v>652521984.32300007</v>
      </c>
      <c r="D87" s="98">
        <f>IFERROR(((B87/C87)-1)*100,IF(B87+C87&lt;&gt;0,100,0))</f>
        <v>8.6372793066082476</v>
      </c>
      <c r="E87" s="64">
        <f t="shared" ref="E87:F87" si="2">E69+E75+E81</f>
        <v>4345488230.5150003</v>
      </c>
      <c r="F87" s="64">
        <f t="shared" si="2"/>
        <v>3921762448.204</v>
      </c>
      <c r="G87" s="98">
        <f>IFERROR(((E87/F87)-1)*100,IF(E87+F87&lt;&gt;0,100,0))</f>
        <v>10.804473445479811</v>
      </c>
    </row>
    <row r="88" spans="1:7" s="62" customFormat="1" ht="12" x14ac:dyDescent="0.2">
      <c r="A88" s="79" t="s">
        <v>55</v>
      </c>
      <c r="B88" s="64">
        <f t="shared" ref="B88:C88" si="3">B70+B76+B82</f>
        <v>695069093.02908969</v>
      </c>
      <c r="C88" s="64">
        <f t="shared" si="3"/>
        <v>624081837.49999988</v>
      </c>
      <c r="D88" s="98">
        <f>IFERROR(((B88/C88)-1)*100,IF(B88+C88&lt;&gt;0,100,0))</f>
        <v>11.37467095877307</v>
      </c>
      <c r="E88" s="64">
        <f t="shared" ref="E88:F88" si="4">E70+E76+E82</f>
        <v>4237606763.935288</v>
      </c>
      <c r="F88" s="64">
        <f t="shared" si="4"/>
        <v>3811845816.1727576</v>
      </c>
      <c r="G88" s="98">
        <f>IFERROR(((E88/F88)-1)*100,IF(E88+F88&lt;&gt;0,100,0))</f>
        <v>11.169416820484379</v>
      </c>
    </row>
    <row r="89" spans="1:7" s="63" customFormat="1" x14ac:dyDescent="0.2">
      <c r="A89" s="79" t="s">
        <v>95</v>
      </c>
      <c r="B89" s="98">
        <f>IFERROR((B75/B87)*100,IF(B75+B87&lt;&gt;0,100,0))</f>
        <v>75.236913417463285</v>
      </c>
      <c r="C89" s="98">
        <f>IFERROR((C75/C87)*100,IF(C75+C87&lt;&gt;0,100,0))</f>
        <v>64.753812037211787</v>
      </c>
      <c r="D89" s="98">
        <f>IFERROR(((B89/C89)-1)*100,IF(B89+C89&lt;&gt;0,100,0))</f>
        <v>16.189164854460181</v>
      </c>
      <c r="E89" s="98">
        <f>IFERROR((E75/E87)*100,IF(E75+E87&lt;&gt;0,100,0))</f>
        <v>73.569044282352579</v>
      </c>
      <c r="F89" s="98">
        <f>IFERROR((F75/F87)*100,IF(F75+F87&lt;&gt;0,100,0))</f>
        <v>65.1761371290238</v>
      </c>
      <c r="G89" s="98">
        <f>IFERROR(((E89/F89)-1)*100,IF(E89+F89&lt;&gt;0,100,0))</f>
        <v>12.877269999469343</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71330845.452000007</v>
      </c>
      <c r="C97" s="135">
        <v>87869868.540999994</v>
      </c>
      <c r="D97" s="65">
        <f>B97-C97</f>
        <v>-16539023.088999987</v>
      </c>
      <c r="E97" s="135">
        <v>385902995.02100003</v>
      </c>
      <c r="F97" s="135">
        <v>462147644.43400002</v>
      </c>
      <c r="G97" s="80">
        <f>E97-F97</f>
        <v>-76244649.412999988</v>
      </c>
    </row>
    <row r="98" spans="1:7" s="62" customFormat="1" ht="13.5" x14ac:dyDescent="0.2">
      <c r="A98" s="114" t="s">
        <v>88</v>
      </c>
      <c r="B98" s="66">
        <v>55139074.362000003</v>
      </c>
      <c r="C98" s="135">
        <v>80296810.042999998</v>
      </c>
      <c r="D98" s="65">
        <f>B98-C98</f>
        <v>-25157735.680999994</v>
      </c>
      <c r="E98" s="135">
        <v>363534464.72299999</v>
      </c>
      <c r="F98" s="135">
        <v>431843404.27600002</v>
      </c>
      <c r="G98" s="80">
        <f>E98-F98</f>
        <v>-68308939.553000033</v>
      </c>
    </row>
    <row r="99" spans="1:7" s="62" customFormat="1" ht="12" x14ac:dyDescent="0.2">
      <c r="A99" s="115" t="s">
        <v>16</v>
      </c>
      <c r="B99" s="65">
        <f>B97-B98</f>
        <v>16191771.090000004</v>
      </c>
      <c r="C99" s="65">
        <f>C97-C98</f>
        <v>7573058.4979999959</v>
      </c>
      <c r="D99" s="82"/>
      <c r="E99" s="65">
        <f>E97-E98</f>
        <v>22368530.298000038</v>
      </c>
      <c r="F99" s="82">
        <f>F97-F98</f>
        <v>30304240.157999992</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16997629.778000001</v>
      </c>
      <c r="C102" s="135">
        <v>22180907.048999999</v>
      </c>
      <c r="D102" s="65">
        <f>B102-C102</f>
        <v>-5183277.2709999979</v>
      </c>
      <c r="E102" s="135">
        <v>134325827.41600001</v>
      </c>
      <c r="F102" s="135">
        <v>164278933.25600001</v>
      </c>
      <c r="G102" s="80">
        <f>E102-F102</f>
        <v>-29953105.840000004</v>
      </c>
    </row>
    <row r="103" spans="1:7" s="16" customFormat="1" ht="13.5" x14ac:dyDescent="0.2">
      <c r="A103" s="79" t="s">
        <v>88</v>
      </c>
      <c r="B103" s="66">
        <v>16640279.130000001</v>
      </c>
      <c r="C103" s="135">
        <v>24491840.638999999</v>
      </c>
      <c r="D103" s="65">
        <f>B103-C103</f>
        <v>-7851561.5089999977</v>
      </c>
      <c r="E103" s="135">
        <v>133421329.653</v>
      </c>
      <c r="F103" s="135">
        <v>156389170.743</v>
      </c>
      <c r="G103" s="80">
        <f>E103-F103</f>
        <v>-22967841.090000004</v>
      </c>
    </row>
    <row r="104" spans="1:7" s="28" customFormat="1" ht="12" x14ac:dyDescent="0.2">
      <c r="A104" s="81" t="s">
        <v>16</v>
      </c>
      <c r="B104" s="65">
        <f>B102-B103</f>
        <v>357350.64800000004</v>
      </c>
      <c r="C104" s="65">
        <f>C102-C103</f>
        <v>-2310933.59</v>
      </c>
      <c r="D104" s="82"/>
      <c r="E104" s="65">
        <f>E102-E103</f>
        <v>904497.76300001144</v>
      </c>
      <c r="F104" s="82">
        <f>F102-F103</f>
        <v>7889762.5130000114</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843.31812985101305</v>
      </c>
      <c r="C111" s="137">
        <v>779.20593051443495</v>
      </c>
      <c r="D111" s="98">
        <f>IFERROR(((B111/C111)-1)*100,IF(B111+C111&lt;&gt;0,100,0))</f>
        <v>8.2278890375296463</v>
      </c>
      <c r="E111" s="84"/>
      <c r="F111" s="136">
        <v>843.86063473161596</v>
      </c>
      <c r="G111" s="136">
        <v>836.30196535917605</v>
      </c>
    </row>
    <row r="112" spans="1:7" s="16" customFormat="1" ht="12" x14ac:dyDescent="0.2">
      <c r="A112" s="79" t="s">
        <v>50</v>
      </c>
      <c r="B112" s="136">
        <v>832.02271793827299</v>
      </c>
      <c r="C112" s="137">
        <v>770.01149852670903</v>
      </c>
      <c r="D112" s="98">
        <f>IFERROR(((B112/C112)-1)*100,IF(B112+C112&lt;&gt;0,100,0))</f>
        <v>8.0532848574615059</v>
      </c>
      <c r="E112" s="84"/>
      <c r="F112" s="136">
        <v>832.54430511657301</v>
      </c>
      <c r="G112" s="136">
        <v>825.01720314964996</v>
      </c>
    </row>
    <row r="113" spans="1:7" s="16" customFormat="1" ht="12" x14ac:dyDescent="0.2">
      <c r="A113" s="79" t="s">
        <v>51</v>
      </c>
      <c r="B113" s="136">
        <v>894.98255958161997</v>
      </c>
      <c r="C113" s="137">
        <v>816.28806243668203</v>
      </c>
      <c r="D113" s="98">
        <f>IFERROR(((B113/C113)-1)*100,IF(B113+C113&lt;&gt;0,100,0))</f>
        <v>9.6405301959248124</v>
      </c>
      <c r="E113" s="84"/>
      <c r="F113" s="136">
        <v>895.72481497057697</v>
      </c>
      <c r="G113" s="136">
        <v>888.55292989593397</v>
      </c>
    </row>
    <row r="114" spans="1:7" s="28" customFormat="1" ht="12" x14ac:dyDescent="0.2">
      <c r="A114" s="81" t="s">
        <v>52</v>
      </c>
      <c r="B114" s="85"/>
      <c r="C114" s="84"/>
      <c r="D114" s="86"/>
      <c r="E114" s="84"/>
      <c r="F114" s="71"/>
      <c r="G114" s="71"/>
    </row>
    <row r="115" spans="1:7" s="16" customFormat="1" ht="12" x14ac:dyDescent="0.2">
      <c r="A115" s="79" t="s">
        <v>56</v>
      </c>
      <c r="B115" s="136">
        <v>616.07851178867202</v>
      </c>
      <c r="C115" s="137">
        <v>591.37945888682998</v>
      </c>
      <c r="D115" s="98">
        <f>IFERROR(((B115/C115)-1)*100,IF(B115+C115&lt;&gt;0,100,0))</f>
        <v>4.1765151850782445</v>
      </c>
      <c r="E115" s="84"/>
      <c r="F115" s="136">
        <v>616.86512882722002</v>
      </c>
      <c r="G115" s="136">
        <v>616.07851178867202</v>
      </c>
    </row>
    <row r="116" spans="1:7" s="16" customFormat="1" ht="12" x14ac:dyDescent="0.2">
      <c r="A116" s="79" t="s">
        <v>57</v>
      </c>
      <c r="B116" s="136">
        <v>817.49209011984794</v>
      </c>
      <c r="C116" s="137">
        <v>792.37925169021105</v>
      </c>
      <c r="D116" s="98">
        <f>IFERROR(((B116/C116)-1)*100,IF(B116+C116&lt;&gt;0,100,0))</f>
        <v>3.1692953060127538</v>
      </c>
      <c r="E116" s="84"/>
      <c r="F116" s="136">
        <v>818.20359580569504</v>
      </c>
      <c r="G116" s="136">
        <v>815.87237104717303</v>
      </c>
    </row>
    <row r="117" spans="1:7" s="16" customFormat="1" ht="12" x14ac:dyDescent="0.2">
      <c r="A117" s="79" t="s">
        <v>59</v>
      </c>
      <c r="B117" s="136">
        <v>947.20902496942404</v>
      </c>
      <c r="C117" s="137">
        <v>890.45130231430903</v>
      </c>
      <c r="D117" s="98">
        <f>IFERROR(((B117/C117)-1)*100,IF(B117+C117&lt;&gt;0,100,0))</f>
        <v>6.3740400522297014</v>
      </c>
      <c r="E117" s="84"/>
      <c r="F117" s="136">
        <v>947.29354776848595</v>
      </c>
      <c r="G117" s="136">
        <v>937.75970255318805</v>
      </c>
    </row>
    <row r="118" spans="1:7" s="16" customFormat="1" ht="12" x14ac:dyDescent="0.2">
      <c r="A118" s="79" t="s">
        <v>58</v>
      </c>
      <c r="B118" s="136">
        <v>915.32568786576303</v>
      </c>
      <c r="C118" s="137">
        <v>818.62273968186696</v>
      </c>
      <c r="D118" s="98">
        <f>IFERROR(((B118/C118)-1)*100,IF(B118+C118&lt;&gt;0,100,0))</f>
        <v>11.812883211804825</v>
      </c>
      <c r="E118" s="84"/>
      <c r="F118" s="136">
        <v>916.18020896103098</v>
      </c>
      <c r="G118" s="136">
        <v>906.20877607096804</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0</v>
      </c>
      <c r="F126" s="66">
        <v>3</v>
      </c>
      <c r="G126" s="98">
        <f>IFERROR(((E126/F126)-1)*100,IF(E126+F126&lt;&gt;0,100,0))</f>
        <v>-100</v>
      </c>
    </row>
    <row r="127" spans="1:7" s="16" customFormat="1" ht="12" x14ac:dyDescent="0.2">
      <c r="A127" s="79" t="s">
        <v>72</v>
      </c>
      <c r="B127" s="67">
        <v>102</v>
      </c>
      <c r="C127" s="66">
        <v>115</v>
      </c>
      <c r="D127" s="98">
        <f>IFERROR(((B127/C127)-1)*100,IF(B127+C127&lt;&gt;0,100,0))</f>
        <v>-11.304347826086957</v>
      </c>
      <c r="E127" s="66">
        <v>2104</v>
      </c>
      <c r="F127" s="66">
        <v>2237</v>
      </c>
      <c r="G127" s="98">
        <f>IFERROR(((E127/F127)-1)*100,IF(E127+F127&lt;&gt;0,100,0))</f>
        <v>-5.9454626732230675</v>
      </c>
    </row>
    <row r="128" spans="1:7" s="16" customFormat="1" ht="12" x14ac:dyDescent="0.2">
      <c r="A128" s="79" t="s">
        <v>74</v>
      </c>
      <c r="B128" s="67">
        <v>4</v>
      </c>
      <c r="C128" s="66">
        <v>4</v>
      </c>
      <c r="D128" s="98">
        <f>IFERROR(((B128/C128)-1)*100,IF(B128+C128&lt;&gt;0,100,0))</f>
        <v>0</v>
      </c>
      <c r="E128" s="66">
        <v>63</v>
      </c>
      <c r="F128" s="66">
        <v>106</v>
      </c>
      <c r="G128" s="98">
        <f>IFERROR(((E128/F128)-1)*100,IF(E128+F128&lt;&gt;0,100,0))</f>
        <v>-40.566037735849058</v>
      </c>
    </row>
    <row r="129" spans="1:7" s="28" customFormat="1" ht="12" x14ac:dyDescent="0.2">
      <c r="A129" s="81" t="s">
        <v>34</v>
      </c>
      <c r="B129" s="82">
        <f>SUM(B126:B128)</f>
        <v>106</v>
      </c>
      <c r="C129" s="82">
        <f>SUM(C126:C128)</f>
        <v>119</v>
      </c>
      <c r="D129" s="98">
        <f>IFERROR(((B129/C129)-1)*100,IF(B129+C129&lt;&gt;0,100,0))</f>
        <v>-10.924369747899155</v>
      </c>
      <c r="E129" s="82">
        <f>SUM(E126:E128)</f>
        <v>2167</v>
      </c>
      <c r="F129" s="82">
        <f>SUM(F126:F128)</f>
        <v>2346</v>
      </c>
      <c r="G129" s="98">
        <f>IFERROR(((E129/F129)-1)*100,IF(E129+F129&lt;&gt;0,100,0))</f>
        <v>-7.63000852514919</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8</v>
      </c>
      <c r="C132" s="66">
        <v>28</v>
      </c>
      <c r="D132" s="98">
        <f>IFERROR(((B132/C132)-1)*100,IF(B132+C132&lt;&gt;0,100,0))</f>
        <v>-71.428571428571431</v>
      </c>
      <c r="E132" s="66">
        <v>126</v>
      </c>
      <c r="F132" s="66">
        <v>174</v>
      </c>
      <c r="G132" s="98">
        <f>IFERROR(((E132/F132)-1)*100,IF(E132+F132&lt;&gt;0,100,0))</f>
        <v>-27.586206896551722</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8</v>
      </c>
      <c r="C134" s="82">
        <f>SUM(C132:C133)</f>
        <v>28</v>
      </c>
      <c r="D134" s="98">
        <f>IFERROR(((B134/C134)-1)*100,IF(B134+C134&lt;&gt;0,100,0))</f>
        <v>-71.428571428571431</v>
      </c>
      <c r="E134" s="82">
        <f>SUM(E132:E133)</f>
        <v>126</v>
      </c>
      <c r="F134" s="82">
        <f>SUM(F132:F133)</f>
        <v>174</v>
      </c>
      <c r="G134" s="98">
        <f>IFERROR(((E134/F134)-1)*100,IF(E134+F134&lt;&gt;0,100,0))</f>
        <v>-27.586206896551722</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0</v>
      </c>
      <c r="F137" s="66">
        <v>40001</v>
      </c>
      <c r="G137" s="98">
        <f>IFERROR(((E137/F137)-1)*100,IF(E137+F137&lt;&gt;0,100,0))</f>
        <v>-100</v>
      </c>
    </row>
    <row r="138" spans="1:7" s="16" customFormat="1" ht="12" x14ac:dyDescent="0.2">
      <c r="A138" s="79" t="s">
        <v>72</v>
      </c>
      <c r="B138" s="67">
        <v>27296</v>
      </c>
      <c r="C138" s="66">
        <v>25833</v>
      </c>
      <c r="D138" s="98">
        <f>IFERROR(((B138/C138)-1)*100,IF(B138+C138&lt;&gt;0,100,0))</f>
        <v>5.66329888127588</v>
      </c>
      <c r="E138" s="66">
        <v>2752033</v>
      </c>
      <c r="F138" s="66">
        <v>2662783</v>
      </c>
      <c r="G138" s="98">
        <f>IFERROR(((E138/F138)-1)*100,IF(E138+F138&lt;&gt;0,100,0))</f>
        <v>3.3517564142478085</v>
      </c>
    </row>
    <row r="139" spans="1:7" s="16" customFormat="1" ht="12" x14ac:dyDescent="0.2">
      <c r="A139" s="79" t="s">
        <v>74</v>
      </c>
      <c r="B139" s="67">
        <v>37</v>
      </c>
      <c r="C139" s="66">
        <v>5</v>
      </c>
      <c r="D139" s="98">
        <f>IFERROR(((B139/C139)-1)*100,IF(B139+C139&lt;&gt;0,100,0))</f>
        <v>640</v>
      </c>
      <c r="E139" s="66">
        <v>3651</v>
      </c>
      <c r="F139" s="66">
        <v>5425</v>
      </c>
      <c r="G139" s="98">
        <f>IFERROR(((E139/F139)-1)*100,IF(E139+F139&lt;&gt;0,100,0))</f>
        <v>-32.700460829493082</v>
      </c>
    </row>
    <row r="140" spans="1:7" s="16" customFormat="1" ht="12" x14ac:dyDescent="0.2">
      <c r="A140" s="81" t="s">
        <v>34</v>
      </c>
      <c r="B140" s="82">
        <f>SUM(B137:B139)</f>
        <v>27333</v>
      </c>
      <c r="C140" s="82">
        <f>SUM(C137:C139)</f>
        <v>25838</v>
      </c>
      <c r="D140" s="98">
        <f>IFERROR(((B140/C140)-1)*100,IF(B140+C140&lt;&gt;0,100,0))</f>
        <v>5.7860515519777111</v>
      </c>
      <c r="E140" s="82">
        <f>SUM(E137:E139)</f>
        <v>2755684</v>
      </c>
      <c r="F140" s="82">
        <f>SUM(F137:F139)</f>
        <v>2708209</v>
      </c>
      <c r="G140" s="98">
        <f>IFERROR(((E140/F140)-1)*100,IF(E140+F140&lt;&gt;0,100,0))</f>
        <v>1.7530035532708155</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11000</v>
      </c>
      <c r="C143" s="66">
        <v>11800</v>
      </c>
      <c r="D143" s="98">
        <f>IFERROR(((B143/C143)-1)*100,)</f>
        <v>-6.7796610169491567</v>
      </c>
      <c r="E143" s="66">
        <v>83442</v>
      </c>
      <c r="F143" s="66">
        <v>72621</v>
      </c>
      <c r="G143" s="98">
        <f>IFERROR(((E143/F143)-1)*100,)</f>
        <v>14.900648572726904</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11000</v>
      </c>
      <c r="C145" s="82">
        <f>SUM(C143:C144)</f>
        <v>11800</v>
      </c>
      <c r="D145" s="98">
        <f>IFERROR(((B145/C145)-1)*100,)</f>
        <v>-6.7796610169491567</v>
      </c>
      <c r="E145" s="82">
        <f>SUM(E143:E144)</f>
        <v>83442</v>
      </c>
      <c r="F145" s="82">
        <f>SUM(F143:F144)</f>
        <v>72621</v>
      </c>
      <c r="G145" s="98">
        <f>IFERROR(((E145/F145)-1)*100,)</f>
        <v>14.900648572726904</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0</v>
      </c>
      <c r="F148" s="66">
        <v>958914.01249999995</v>
      </c>
      <c r="G148" s="98">
        <f>IFERROR(((E148/F148)-1)*100,IF(E148+F148&lt;&gt;0,100,0))</f>
        <v>-100</v>
      </c>
    </row>
    <row r="149" spans="1:7" s="32" customFormat="1" x14ac:dyDescent="0.2">
      <c r="A149" s="79" t="s">
        <v>72</v>
      </c>
      <c r="B149" s="67">
        <v>2488524.58605</v>
      </c>
      <c r="C149" s="66">
        <v>2517134.01834</v>
      </c>
      <c r="D149" s="98">
        <f>IFERROR(((B149/C149)-1)*100,IF(B149+C149&lt;&gt;0,100,0))</f>
        <v>-1.1365875667147529</v>
      </c>
      <c r="E149" s="66">
        <v>257000103.86039999</v>
      </c>
      <c r="F149" s="66">
        <v>253220744.89895999</v>
      </c>
      <c r="G149" s="98">
        <f>IFERROR(((E149/F149)-1)*100,IF(E149+F149&lt;&gt;0,100,0))</f>
        <v>1.4925155373616938</v>
      </c>
    </row>
    <row r="150" spans="1:7" s="32" customFormat="1" x14ac:dyDescent="0.2">
      <c r="A150" s="79" t="s">
        <v>74</v>
      </c>
      <c r="B150" s="67">
        <v>313927.92</v>
      </c>
      <c r="C150" s="66">
        <v>28968.41</v>
      </c>
      <c r="D150" s="98">
        <f>IFERROR(((B150/C150)-1)*100,IF(B150+C150&lt;&gt;0,100,0))</f>
        <v>983.69054428599975</v>
      </c>
      <c r="E150" s="66">
        <v>25139893.969999999</v>
      </c>
      <c r="F150" s="66">
        <v>28636552.510000002</v>
      </c>
      <c r="G150" s="98">
        <f>IFERROR(((E150/F150)-1)*100,IF(E150+F150&lt;&gt;0,100,0))</f>
        <v>-12.210473096504737</v>
      </c>
    </row>
    <row r="151" spans="1:7" s="16" customFormat="1" ht="12" x14ac:dyDescent="0.2">
      <c r="A151" s="81" t="s">
        <v>34</v>
      </c>
      <c r="B151" s="82">
        <f>SUM(B148:B150)</f>
        <v>2802452.50605</v>
      </c>
      <c r="C151" s="82">
        <f>SUM(C148:C150)</f>
        <v>2546102.4283400001</v>
      </c>
      <c r="D151" s="98">
        <f>IFERROR(((B151/C151)-1)*100,IF(B151+C151&lt;&gt;0,100,0))</f>
        <v>10.068333263290352</v>
      </c>
      <c r="E151" s="82">
        <f>SUM(E148:E150)</f>
        <v>282139997.83039999</v>
      </c>
      <c r="F151" s="82">
        <f>SUM(F148:F150)</f>
        <v>282816211.42145997</v>
      </c>
      <c r="G151" s="98">
        <f>IFERROR(((E151/F151)-1)*100,IF(E151+F151&lt;&gt;0,100,0))</f>
        <v>-0.23910001044893381</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16017</v>
      </c>
      <c r="C154" s="66">
        <v>17558.400000000001</v>
      </c>
      <c r="D154" s="98">
        <f>IFERROR(((B154/C154)-1)*100,IF(B154+C154&lt;&gt;0,100,0))</f>
        <v>-8.7787042099508046</v>
      </c>
      <c r="E154" s="66">
        <v>181472.693</v>
      </c>
      <c r="F154" s="66">
        <v>149007.89228999999</v>
      </c>
      <c r="G154" s="98">
        <f>IFERROR(((E154/F154)-1)*100,IF(E154+F154&lt;&gt;0,100,0))</f>
        <v>21.787302814012577</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16017</v>
      </c>
      <c r="C156" s="82">
        <f>SUM(C154:C155)</f>
        <v>17558.400000000001</v>
      </c>
      <c r="D156" s="98">
        <f>IFERROR(((B156/C156)-1)*100,IF(B156+C156&lt;&gt;0,100,0))</f>
        <v>-8.7787042099508046</v>
      </c>
      <c r="E156" s="82">
        <f>SUM(E154:E155)</f>
        <v>181472.693</v>
      </c>
      <c r="F156" s="82">
        <f>SUM(F154:F155)</f>
        <v>149007.89228999999</v>
      </c>
      <c r="G156" s="98">
        <f>IFERROR(((E156/F156)-1)*100,IF(E156+F156&lt;&gt;0,100,0))</f>
        <v>21.787302814012577</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215</v>
      </c>
      <c r="C159" s="66">
        <v>50001</v>
      </c>
      <c r="D159" s="98">
        <f>IFERROR(((B159/C159)-1)*100,IF(B159+C159&lt;&gt;0,100,0))</f>
        <v>-99.570008599828014</v>
      </c>
      <c r="E159" s="78"/>
      <c r="F159" s="78"/>
      <c r="G159" s="65"/>
    </row>
    <row r="160" spans="1:7" s="16" customFormat="1" ht="12" x14ac:dyDescent="0.2">
      <c r="A160" s="79" t="s">
        <v>72</v>
      </c>
      <c r="B160" s="67">
        <v>1081610</v>
      </c>
      <c r="C160" s="66">
        <v>1011228</v>
      </c>
      <c r="D160" s="98">
        <f>IFERROR(((B160/C160)-1)*100,IF(B160+C160&lt;&gt;0,100,0))</f>
        <v>6.9600525301910077</v>
      </c>
      <c r="E160" s="78"/>
      <c r="F160" s="78"/>
      <c r="G160" s="65"/>
    </row>
    <row r="161" spans="1:7" s="16" customFormat="1" ht="12" x14ac:dyDescent="0.2">
      <c r="A161" s="79" t="s">
        <v>74</v>
      </c>
      <c r="B161" s="67">
        <v>1708</v>
      </c>
      <c r="C161" s="66">
        <v>2255</v>
      </c>
      <c r="D161" s="98">
        <f>IFERROR(((B161/C161)-1)*100,IF(B161+C161&lt;&gt;0,100,0))</f>
        <v>-24.257206208425718</v>
      </c>
      <c r="E161" s="78"/>
      <c r="F161" s="78"/>
      <c r="G161" s="65"/>
    </row>
    <row r="162" spans="1:7" s="28" customFormat="1" ht="12" x14ac:dyDescent="0.2">
      <c r="A162" s="81" t="s">
        <v>34</v>
      </c>
      <c r="B162" s="82">
        <f>SUM(B159:B161)</f>
        <v>1083533</v>
      </c>
      <c r="C162" s="82">
        <f>SUM(C159:C161)</f>
        <v>1063484</v>
      </c>
      <c r="D162" s="98">
        <f>IFERROR(((B162/C162)-1)*100,IF(B162+C162&lt;&gt;0,100,0))</f>
        <v>1.8852187715094892</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123839</v>
      </c>
      <c r="C165" s="66">
        <v>134332</v>
      </c>
      <c r="D165" s="98">
        <f>IFERROR(((B165/C165)-1)*100,IF(B165+C165&lt;&gt;0,100,0))</f>
        <v>-7.8112437840574085</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123839</v>
      </c>
      <c r="C167" s="82">
        <f>SUM(C165:C166)</f>
        <v>134332</v>
      </c>
      <c r="D167" s="98">
        <f>IFERROR(((B167/C167)-1)*100,IF(B167+C167&lt;&gt;0,100,0))</f>
        <v>-7.8112437840574085</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13302</v>
      </c>
      <c r="C175" s="113">
        <v>10072</v>
      </c>
      <c r="D175" s="111">
        <f>IFERROR(((B175/C175)-1)*100,IF(B175+C175&lt;&gt;0,100,0))</f>
        <v>32.069102462271637</v>
      </c>
      <c r="E175" s="113">
        <v>52125</v>
      </c>
      <c r="F175" s="113">
        <v>59374</v>
      </c>
      <c r="G175" s="111">
        <f>IFERROR(((E175/F175)-1)*100,IF(E175+F175&lt;&gt;0,100,0))</f>
        <v>-12.209047731330214</v>
      </c>
    </row>
    <row r="176" spans="1:7" x14ac:dyDescent="0.2">
      <c r="A176" s="101" t="s">
        <v>32</v>
      </c>
      <c r="B176" s="112">
        <v>65370</v>
      </c>
      <c r="C176" s="113">
        <v>69542</v>
      </c>
      <c r="D176" s="111">
        <f t="shared" ref="D176:D178" si="5">IFERROR(((B176/C176)-1)*100,IF(B176+C176&lt;&gt;0,100,0))</f>
        <v>-5.9992522504385803</v>
      </c>
      <c r="E176" s="113">
        <v>303316</v>
      </c>
      <c r="F176" s="113">
        <v>363845</v>
      </c>
      <c r="G176" s="111">
        <f>IFERROR(((E176/F176)-1)*100,IF(E176+F176&lt;&gt;0,100,0))</f>
        <v>-16.635930135084998</v>
      </c>
    </row>
    <row r="177" spans="1:7" x14ac:dyDescent="0.2">
      <c r="A177" s="101" t="s">
        <v>92</v>
      </c>
      <c r="B177" s="112">
        <v>24155580</v>
      </c>
      <c r="C177" s="113">
        <v>21187688</v>
      </c>
      <c r="D177" s="111">
        <f t="shared" si="5"/>
        <v>14.0076255606558</v>
      </c>
      <c r="E177" s="113">
        <v>107890045</v>
      </c>
      <c r="F177" s="113">
        <v>116450094</v>
      </c>
      <c r="G177" s="111">
        <f>IFERROR(((E177/F177)-1)*100,IF(E177+F177&lt;&gt;0,100,0))</f>
        <v>-7.3508304767877615</v>
      </c>
    </row>
    <row r="178" spans="1:7" x14ac:dyDescent="0.2">
      <c r="A178" s="101" t="s">
        <v>93</v>
      </c>
      <c r="B178" s="112">
        <v>105134</v>
      </c>
      <c r="C178" s="113">
        <v>116193</v>
      </c>
      <c r="D178" s="111">
        <f t="shared" si="5"/>
        <v>-9.5177850645047464</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569</v>
      </c>
      <c r="C181" s="113">
        <v>356</v>
      </c>
      <c r="D181" s="111">
        <f t="shared" ref="D181:D184" si="6">IFERROR(((B181/C181)-1)*100,IF(B181+C181&lt;&gt;0,100,0))</f>
        <v>59.831460674157299</v>
      </c>
      <c r="E181" s="113">
        <v>2369</v>
      </c>
      <c r="F181" s="113">
        <v>2984</v>
      </c>
      <c r="G181" s="111">
        <f t="shared" ref="G181" si="7">IFERROR(((E181/F181)-1)*100,IF(E181+F181&lt;&gt;0,100,0))</f>
        <v>-20.609919571045577</v>
      </c>
    </row>
    <row r="182" spans="1:7" x14ac:dyDescent="0.2">
      <c r="A182" s="101" t="s">
        <v>32</v>
      </c>
      <c r="B182" s="112">
        <v>4735</v>
      </c>
      <c r="C182" s="113">
        <v>3976</v>
      </c>
      <c r="D182" s="111">
        <f t="shared" si="6"/>
        <v>19.089537223340038</v>
      </c>
      <c r="E182" s="113">
        <v>26340</v>
      </c>
      <c r="F182" s="113">
        <v>33779</v>
      </c>
      <c r="G182" s="111">
        <f t="shared" ref="G182" si="8">IFERROR(((E182/F182)-1)*100,IF(E182+F182&lt;&gt;0,100,0))</f>
        <v>-22.022558394268632</v>
      </c>
    </row>
    <row r="183" spans="1:7" x14ac:dyDescent="0.2">
      <c r="A183" s="101" t="s">
        <v>92</v>
      </c>
      <c r="B183" s="112">
        <v>53759</v>
      </c>
      <c r="C183" s="113">
        <v>124755</v>
      </c>
      <c r="D183" s="111">
        <f t="shared" si="6"/>
        <v>-56.908340347080276</v>
      </c>
      <c r="E183" s="113">
        <v>323505</v>
      </c>
      <c r="F183" s="113">
        <v>745182</v>
      </c>
      <c r="G183" s="111">
        <f t="shared" ref="G183" si="9">IFERROR(((E183/F183)-1)*100,IF(E183+F183&lt;&gt;0,100,0))</f>
        <v>-56.587115630812335</v>
      </c>
    </row>
    <row r="184" spans="1:7" x14ac:dyDescent="0.2">
      <c r="A184" s="101" t="s">
        <v>93</v>
      </c>
      <c r="B184" s="112">
        <v>36570</v>
      </c>
      <c r="C184" s="113">
        <v>58131</v>
      </c>
      <c r="D184" s="111">
        <f t="shared" si="6"/>
        <v>-37.090364865562265</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2022-02-14T06:25:25Z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